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857" activeTab="0"/>
  </bookViews>
  <sheets>
    <sheet name="临高" sheetId="1" r:id="rId1"/>
  </sheets>
  <definedNames>
    <definedName name="_xlnm.Print_Titles" localSheetId="0">'临高'!$2:$3</definedName>
  </definedNames>
  <calcPr fullCalcOnLoad="1"/>
</workbook>
</file>

<file path=xl/sharedStrings.xml><?xml version="1.0" encoding="utf-8"?>
<sst xmlns="http://schemas.openxmlformats.org/spreadsheetml/2006/main" count="99" uniqueCount="42">
  <si>
    <t>附件1：</t>
  </si>
  <si>
    <t xml:space="preserve">
临高县人力资源和社会保障局公开招聘事业单位中高级特设岗位综合类工作人员
综合成绩汇总表                                
</t>
  </si>
  <si>
    <t>序号</t>
  </si>
  <si>
    <t>报考单位</t>
  </si>
  <si>
    <t>报考岗位</t>
  </si>
  <si>
    <t>姓名</t>
  </si>
  <si>
    <t>性别</t>
  </si>
  <si>
    <t>面试成绩</t>
  </si>
  <si>
    <t>面试成绩占60%</t>
  </si>
  <si>
    <t>量化评分成绩</t>
  </si>
  <si>
    <t>量化评分成绩占40%</t>
  </si>
  <si>
    <t>综合成绩</t>
  </si>
  <si>
    <t>岗位内排名</t>
  </si>
  <si>
    <t>备注</t>
  </si>
  <si>
    <t>临高县波莲镇人民政府</t>
  </si>
  <si>
    <t>0101_技术岗01</t>
  </si>
  <si>
    <t>1</t>
  </si>
  <si>
    <t>2</t>
  </si>
  <si>
    <t>临高县东英镇人民政府</t>
  </si>
  <si>
    <t>0301_技术岗04</t>
  </si>
  <si>
    <t>3</t>
  </si>
  <si>
    <t>4</t>
  </si>
  <si>
    <t>5</t>
  </si>
  <si>
    <t>6</t>
  </si>
  <si>
    <t>面试缺考</t>
  </si>
  <si>
    <t>临高县调楼镇人民政府</t>
  </si>
  <si>
    <t>0401_技术岗05</t>
  </si>
  <si>
    <t>临高县地方公路管理站</t>
  </si>
  <si>
    <t>1201_工程管理</t>
  </si>
  <si>
    <t>临高县融媒体中心</t>
  </si>
  <si>
    <t>2101_中心副主任兼副总编</t>
  </si>
  <si>
    <t>2102_融媒体专业技术人才</t>
  </si>
  <si>
    <t>临高县市场监督管理局</t>
  </si>
  <si>
    <t>2201_机械类计量检定岗</t>
  </si>
  <si>
    <t>7</t>
  </si>
  <si>
    <t>8</t>
  </si>
  <si>
    <t>9</t>
  </si>
  <si>
    <t>10</t>
  </si>
  <si>
    <t>临高县住房和城乡建设局</t>
  </si>
  <si>
    <t>2602_水电工程师</t>
  </si>
  <si>
    <t>2603_造价师</t>
  </si>
  <si>
    <t>2604_规划师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</si>
</sst>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52">
    <font>
      <sz val="11"/>
      <color theme="1"/>
      <name val="Calibri"/>
      <family val="0"/>
    </font>
    <font>
      <sz val="11"/>
      <name val="宋体"/>
      <family val="0"/>
    </font>
    <font>
      <sz val="16"/>
      <color indexed="8"/>
      <name val="宋体"/>
      <family val="0"/>
    </font>
    <font>
      <sz val="11"/>
      <color indexed="10"/>
      <name val="宋体"/>
      <family val="0"/>
    </font>
    <font>
      <sz val="18"/>
      <name val="宋体"/>
      <family val="0"/>
    </font>
    <font>
      <sz val="16"/>
      <name val="宋体"/>
      <family val="0"/>
    </font>
    <font>
      <sz val="14"/>
      <color indexed="8"/>
      <name val="宋体"/>
      <family val="0"/>
    </font>
    <font>
      <sz val="14"/>
      <name val="宋体"/>
      <family val="0"/>
    </font>
    <font>
      <b/>
      <sz val="11"/>
      <color indexed="53"/>
      <name val="宋体"/>
      <family val="0"/>
    </font>
    <font>
      <b/>
      <sz val="13"/>
      <color indexed="62"/>
      <name val="宋体"/>
      <family val="0"/>
    </font>
    <font>
      <sz val="11"/>
      <color indexed="16"/>
      <name val="宋体"/>
      <family val="0"/>
    </font>
    <font>
      <sz val="11"/>
      <color indexed="19"/>
      <name val="宋体"/>
      <family val="0"/>
    </font>
    <font>
      <sz val="11"/>
      <color indexed="53"/>
      <name val="宋体"/>
      <family val="0"/>
    </font>
    <font>
      <b/>
      <sz val="11"/>
      <color indexed="63"/>
      <name val="宋体"/>
      <family val="0"/>
    </font>
    <font>
      <b/>
      <sz val="11"/>
      <color indexed="62"/>
      <name val="宋体"/>
      <family val="0"/>
    </font>
    <font>
      <b/>
      <sz val="18"/>
      <color indexed="62"/>
      <name val="宋体"/>
      <family val="0"/>
    </font>
    <font>
      <u val="single"/>
      <sz val="11"/>
      <color indexed="12"/>
      <name val="宋体"/>
      <family val="0"/>
    </font>
    <font>
      <sz val="11"/>
      <color indexed="9"/>
      <name val="宋体"/>
      <family val="0"/>
    </font>
    <font>
      <sz val="11"/>
      <color indexed="62"/>
      <name val="宋体"/>
      <family val="0"/>
    </font>
    <font>
      <sz val="11"/>
      <color indexed="17"/>
      <name val="宋体"/>
      <family val="0"/>
    </font>
    <font>
      <b/>
      <sz val="11"/>
      <color indexed="9"/>
      <name val="宋体"/>
      <family val="0"/>
    </font>
    <font>
      <i/>
      <sz val="11"/>
      <color indexed="23"/>
      <name val="宋体"/>
      <family val="0"/>
    </font>
    <font>
      <u val="single"/>
      <sz val="11"/>
      <color indexed="20"/>
      <name val="宋体"/>
      <family val="0"/>
    </font>
    <font>
      <b/>
      <sz val="11"/>
      <color indexed="8"/>
      <name val="宋体"/>
      <family val="0"/>
    </font>
    <font>
      <b/>
      <sz val="15"/>
      <color indexed="62"/>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theme="1"/>
      <name val="Calibri"/>
      <family val="0"/>
    </font>
    <font>
      <sz val="11"/>
      <name val="Calibri"/>
      <family val="0"/>
    </font>
    <font>
      <sz val="16"/>
      <color theme="1"/>
      <name val="Cambria"/>
      <family val="0"/>
    </font>
    <font>
      <sz val="18"/>
      <name val="Calibri"/>
      <family val="0"/>
    </font>
    <font>
      <sz val="16"/>
      <name val="Calibri"/>
      <family val="0"/>
    </font>
    <font>
      <sz val="14"/>
      <color theme="1"/>
      <name val="Calibri"/>
      <family val="0"/>
    </font>
    <font>
      <sz val="14"/>
      <name val="Calibri"/>
      <family val="0"/>
    </font>
    <font>
      <sz val="16"/>
      <name val="Cambria"/>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top style="thin"/>
      <bottom style="thin"/>
    </border>
    <border>
      <left/>
      <right/>
      <top style="thin"/>
      <bottom style="thin"/>
    </border>
    <border>
      <left style="thin"/>
      <right style="thin"/>
      <top style="thin"/>
      <bottom style="thin"/>
    </border>
    <border>
      <left style="thin"/>
      <right style="thin"/>
      <top style="thin"/>
      <bottom/>
    </border>
    <border>
      <left style="thin"/>
      <right style="thin"/>
      <top/>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bottom style="thin"/>
    </border>
    <border>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cellStyleXfs>
  <cellXfs count="37">
    <xf numFmtId="0" fontId="0" fillId="0" borderId="0" xfId="0" applyFont="1" applyAlignment="1">
      <alignment/>
    </xf>
    <xf numFmtId="0" fontId="44" fillId="33" borderId="0" xfId="0" applyFont="1" applyFill="1" applyAlignment="1" applyProtection="1">
      <alignment horizontal="center" vertical="center"/>
      <protection locked="0"/>
    </xf>
    <xf numFmtId="0" fontId="32" fillId="33" borderId="0" xfId="0" applyFont="1" applyFill="1" applyAlignment="1" applyProtection="1">
      <alignment horizontal="center" vertical="center"/>
      <protection locked="0"/>
    </xf>
    <xf numFmtId="0" fontId="45" fillId="33" borderId="0" xfId="0" applyFont="1" applyFill="1" applyAlignment="1" applyProtection="1">
      <alignment horizontal="center" vertical="center"/>
      <protection locked="0"/>
    </xf>
    <xf numFmtId="0" fontId="0" fillId="33" borderId="0" xfId="0" applyFill="1" applyAlignment="1" applyProtection="1">
      <alignment horizontal="center" vertical="center"/>
      <protection locked="0"/>
    </xf>
    <xf numFmtId="176" fontId="0" fillId="33" borderId="0" xfId="0" applyNumberFormat="1" applyFill="1" applyAlignment="1" applyProtection="1">
      <alignment horizontal="center" vertical="center"/>
      <protection locked="0"/>
    </xf>
    <xf numFmtId="49" fontId="46" fillId="33" borderId="0" xfId="0" applyNumberFormat="1" applyFont="1" applyFill="1" applyAlignment="1" applyProtection="1">
      <alignment horizontal="center" vertical="center"/>
      <protection locked="0"/>
    </xf>
    <xf numFmtId="176" fontId="46" fillId="33" borderId="0" xfId="0" applyNumberFormat="1" applyFont="1" applyFill="1" applyAlignment="1" applyProtection="1">
      <alignment horizontal="center" vertical="center"/>
      <protection locked="0"/>
    </xf>
    <xf numFmtId="0" fontId="0" fillId="33" borderId="0" xfId="0" applyFill="1" applyAlignment="1" applyProtection="1">
      <alignment horizontal="left" vertical="center"/>
      <protection locked="0"/>
    </xf>
    <xf numFmtId="0" fontId="47" fillId="33" borderId="9" xfId="0" applyFont="1" applyFill="1" applyBorder="1" applyAlignment="1" applyProtection="1">
      <alignment horizontal="center" vertical="center" wrapText="1"/>
      <protection/>
    </xf>
    <xf numFmtId="0" fontId="47" fillId="33" borderId="10" xfId="0" applyFont="1" applyFill="1" applyBorder="1" applyAlignment="1" applyProtection="1">
      <alignment horizontal="center" vertical="center" wrapText="1"/>
      <protection/>
    </xf>
    <xf numFmtId="0" fontId="47" fillId="33" borderId="10" xfId="0" applyFont="1" applyFill="1" applyBorder="1" applyAlignment="1" applyProtection="1">
      <alignment horizontal="center" vertical="center" wrapText="1"/>
      <protection/>
    </xf>
    <xf numFmtId="0" fontId="48" fillId="33" borderId="11" xfId="0" applyFont="1" applyFill="1" applyBorder="1" applyAlignment="1" applyProtection="1">
      <alignment horizontal="center" vertical="center"/>
      <protection locked="0"/>
    </xf>
    <xf numFmtId="176" fontId="48" fillId="33" borderId="11" xfId="0" applyNumberFormat="1" applyFont="1" applyFill="1" applyBorder="1" applyAlignment="1" applyProtection="1">
      <alignment horizontal="center" vertical="center" wrapText="1"/>
      <protection locked="0"/>
    </xf>
    <xf numFmtId="49" fontId="46" fillId="33" borderId="11" xfId="0" applyNumberFormat="1" applyFont="1" applyFill="1" applyBorder="1" applyAlignment="1" applyProtection="1">
      <alignment horizontal="center" vertical="center"/>
      <protection locked="0"/>
    </xf>
    <xf numFmtId="0" fontId="49" fillId="0" borderId="11" xfId="0" applyFont="1" applyFill="1" applyBorder="1" applyAlignment="1">
      <alignment horizontal="center" vertical="center" wrapText="1"/>
    </xf>
    <xf numFmtId="0" fontId="50" fillId="0" borderId="11" xfId="0" applyFont="1" applyFill="1" applyBorder="1" applyAlignment="1">
      <alignment horizontal="center" vertical="center" wrapText="1"/>
    </xf>
    <xf numFmtId="177" fontId="48" fillId="33" borderId="11" xfId="0" applyNumberFormat="1" applyFont="1" applyFill="1" applyBorder="1" applyAlignment="1" applyProtection="1">
      <alignment horizontal="center" vertical="center" wrapText="1"/>
      <protection locked="0"/>
    </xf>
    <xf numFmtId="176" fontId="48" fillId="33" borderId="11" xfId="0" applyNumberFormat="1" applyFont="1" applyFill="1" applyBorder="1" applyAlignment="1" applyProtection="1">
      <alignment horizontal="center" vertical="center"/>
      <protection locked="0"/>
    </xf>
    <xf numFmtId="0" fontId="50" fillId="33" borderId="11" xfId="0" applyFont="1" applyFill="1" applyBorder="1" applyAlignment="1" applyProtection="1">
      <alignment horizontal="center" vertical="center"/>
      <protection locked="0"/>
    </xf>
    <xf numFmtId="0" fontId="49" fillId="0" borderId="12" xfId="0" applyFont="1" applyFill="1" applyBorder="1" applyAlignment="1">
      <alignment horizontal="center" vertical="center" wrapText="1"/>
    </xf>
    <xf numFmtId="0" fontId="49" fillId="0" borderId="13" xfId="0" applyFont="1" applyFill="1" applyBorder="1" applyAlignment="1">
      <alignment horizontal="center" vertical="center" wrapText="1"/>
    </xf>
    <xf numFmtId="0" fontId="49" fillId="0" borderId="14" xfId="0" applyFont="1" applyFill="1" applyBorder="1" applyAlignment="1">
      <alignment horizontal="center" vertical="center" wrapText="1"/>
    </xf>
    <xf numFmtId="0" fontId="49" fillId="0" borderId="15" xfId="0" applyFont="1" applyFill="1" applyBorder="1" applyAlignment="1">
      <alignment horizontal="center" vertical="center" wrapText="1"/>
    </xf>
    <xf numFmtId="0" fontId="49" fillId="0" borderId="16" xfId="0" applyFont="1" applyFill="1" applyBorder="1" applyAlignment="1">
      <alignment horizontal="center" vertical="center" wrapText="1"/>
    </xf>
    <xf numFmtId="177" fontId="50" fillId="33" borderId="11" xfId="0" applyNumberFormat="1" applyFont="1" applyFill="1" applyBorder="1" applyAlignment="1" applyProtection="1">
      <alignment horizontal="center" vertical="center"/>
      <protection locked="0"/>
    </xf>
    <xf numFmtId="0" fontId="49" fillId="0" borderId="17" xfId="0" applyFont="1" applyFill="1" applyBorder="1" applyAlignment="1">
      <alignment horizontal="center" vertical="center" wrapText="1"/>
    </xf>
    <xf numFmtId="49" fontId="47" fillId="33" borderId="10" xfId="0" applyNumberFormat="1" applyFont="1" applyFill="1" applyBorder="1" applyAlignment="1" applyProtection="1">
      <alignment horizontal="center" vertical="center" wrapText="1"/>
      <protection/>
    </xf>
    <xf numFmtId="0" fontId="47" fillId="33" borderId="18" xfId="0" applyFont="1" applyFill="1" applyBorder="1" applyAlignment="1" applyProtection="1">
      <alignment horizontal="center" vertical="center" wrapText="1"/>
      <protection/>
    </xf>
    <xf numFmtId="176" fontId="46" fillId="33" borderId="11" xfId="0" applyNumberFormat="1" applyFont="1" applyFill="1" applyBorder="1" applyAlignment="1" applyProtection="1">
      <alignment horizontal="center" vertical="center" wrapText="1"/>
      <protection locked="0"/>
    </xf>
    <xf numFmtId="49" fontId="46" fillId="33" borderId="11" xfId="0" applyNumberFormat="1" applyFont="1" applyFill="1" applyBorder="1" applyAlignment="1" applyProtection="1">
      <alignment horizontal="center" vertical="center" wrapText="1"/>
      <protection locked="0"/>
    </xf>
    <xf numFmtId="0" fontId="44" fillId="33" borderId="11" xfId="0" applyFont="1" applyFill="1" applyBorder="1" applyAlignment="1" applyProtection="1">
      <alignment horizontal="center" vertical="center"/>
      <protection locked="0"/>
    </xf>
    <xf numFmtId="176" fontId="51" fillId="33" borderId="11" xfId="0" applyNumberFormat="1" applyFont="1" applyFill="1" applyBorder="1" applyAlignment="1" applyProtection="1">
      <alignment horizontal="center" vertical="center"/>
      <protection locked="0"/>
    </xf>
    <xf numFmtId="49" fontId="51" fillId="33" borderId="11" xfId="0" applyNumberFormat="1" applyFont="1" applyFill="1" applyBorder="1" applyAlignment="1" applyProtection="1">
      <alignment horizontal="center" vertical="center"/>
      <protection locked="0"/>
    </xf>
    <xf numFmtId="0" fontId="45" fillId="33" borderId="11" xfId="0" applyFont="1" applyFill="1" applyBorder="1" applyAlignment="1" applyProtection="1">
      <alignment horizontal="center" vertical="center"/>
      <protection locked="0"/>
    </xf>
    <xf numFmtId="49" fontId="48" fillId="33" borderId="11" xfId="0" applyNumberFormat="1" applyFont="1" applyFill="1" applyBorder="1" applyAlignment="1" applyProtection="1">
      <alignment horizontal="center" vertical="center"/>
      <protection locked="0"/>
    </xf>
    <xf numFmtId="0" fontId="32" fillId="33" borderId="11" xfId="0" applyFont="1" applyFill="1" applyBorder="1" applyAlignment="1" applyProtection="1">
      <alignment horizontal="center" vertical="center"/>
      <protection locked="0"/>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42"/>
  <sheetViews>
    <sheetView tabSelected="1" zoomScaleSheetLayoutView="100" workbookViewId="0" topLeftCell="B1">
      <selection activeCell="B1" sqref="B1:B65536"/>
    </sheetView>
  </sheetViews>
  <sheetFormatPr defaultColWidth="9.00390625" defaultRowHeight="15"/>
  <cols>
    <col min="1" max="1" width="8.00390625" style="3" customWidth="1"/>
    <col min="2" max="2" width="26.8515625" style="4" customWidth="1"/>
    <col min="3" max="3" width="30.28125" style="4" customWidth="1"/>
    <col min="4" max="4" width="13.7109375" style="4" customWidth="1"/>
    <col min="5" max="5" width="9.28125" style="4" customWidth="1"/>
    <col min="6" max="6" width="19.00390625" style="4" customWidth="1"/>
    <col min="7" max="7" width="16.140625" style="5" customWidth="1"/>
    <col min="8" max="8" width="17.57421875" style="6" customWidth="1"/>
    <col min="9" max="9" width="17.57421875" style="7" customWidth="1"/>
    <col min="10" max="10" width="19.140625" style="7" customWidth="1"/>
    <col min="11" max="11" width="15.7109375" style="6" customWidth="1"/>
    <col min="12" max="12" width="16.28125" style="4" customWidth="1"/>
    <col min="13" max="16384" width="9.00390625" style="4" customWidth="1"/>
  </cols>
  <sheetData>
    <row r="1" ht="20.25">
      <c r="C1" s="8" t="s">
        <v>0</v>
      </c>
    </row>
    <row r="2" spans="1:12" ht="75" customHeight="1">
      <c r="A2" s="9" t="s">
        <v>1</v>
      </c>
      <c r="B2" s="10"/>
      <c r="C2" s="11"/>
      <c r="D2" s="11"/>
      <c r="E2" s="11"/>
      <c r="F2" s="11"/>
      <c r="G2" s="11"/>
      <c r="H2" s="11"/>
      <c r="I2" s="11"/>
      <c r="J2" s="11"/>
      <c r="K2" s="27"/>
      <c r="L2" s="28"/>
    </row>
    <row r="3" spans="1:12" s="1" customFormat="1" ht="40.5" customHeight="1">
      <c r="A3" s="12" t="s">
        <v>2</v>
      </c>
      <c r="B3" s="12" t="s">
        <v>3</v>
      </c>
      <c r="C3" s="12" t="s">
        <v>4</v>
      </c>
      <c r="D3" s="12" t="s">
        <v>5</v>
      </c>
      <c r="E3" s="12" t="s">
        <v>6</v>
      </c>
      <c r="F3" s="12" t="s">
        <v>7</v>
      </c>
      <c r="G3" s="13" t="s">
        <v>8</v>
      </c>
      <c r="H3" s="14" t="s">
        <v>9</v>
      </c>
      <c r="I3" s="29" t="s">
        <v>10</v>
      </c>
      <c r="J3" s="29" t="s">
        <v>11</v>
      </c>
      <c r="K3" s="30" t="s">
        <v>12</v>
      </c>
      <c r="L3" s="31" t="s">
        <v>13</v>
      </c>
    </row>
    <row r="4" spans="1:12" s="2" customFormat="1" ht="27.75" customHeight="1">
      <c r="A4" s="12">
        <v>1</v>
      </c>
      <c r="B4" s="15" t="s">
        <v>14</v>
      </c>
      <c r="C4" s="16" t="s">
        <v>15</v>
      </c>
      <c r="D4" s="16" t="str">
        <f>"柳红娟"</f>
        <v>柳红娟</v>
      </c>
      <c r="E4" s="16" t="str">
        <f>"女"</f>
        <v>女</v>
      </c>
      <c r="F4" s="17">
        <v>76.67</v>
      </c>
      <c r="G4" s="18">
        <f aca="true" t="shared" si="0" ref="G4:G11">F4*0.6</f>
        <v>46.002</v>
      </c>
      <c r="H4" s="19">
        <v>44.5</v>
      </c>
      <c r="I4" s="32">
        <f aca="true" t="shared" si="1" ref="I4:I11">H4*0.4</f>
        <v>17.8</v>
      </c>
      <c r="J4" s="32">
        <f aca="true" t="shared" si="2" ref="J4:J11">G4+I4</f>
        <v>63.80200000000001</v>
      </c>
      <c r="K4" s="33" t="s">
        <v>16</v>
      </c>
      <c r="L4" s="34"/>
    </row>
    <row r="5" spans="1:12" s="2" customFormat="1" ht="27.75" customHeight="1">
      <c r="A5" s="12">
        <v>2</v>
      </c>
      <c r="B5" s="15"/>
      <c r="C5" s="16" t="s">
        <v>15</v>
      </c>
      <c r="D5" s="16" t="str">
        <f>"杨霞"</f>
        <v>杨霞</v>
      </c>
      <c r="E5" s="16" t="str">
        <f>"女"</f>
        <v>女</v>
      </c>
      <c r="F5" s="17">
        <v>76</v>
      </c>
      <c r="G5" s="18">
        <f t="shared" si="0"/>
        <v>45.6</v>
      </c>
      <c r="H5" s="19">
        <v>37.5</v>
      </c>
      <c r="I5" s="32">
        <f t="shared" si="1"/>
        <v>15</v>
      </c>
      <c r="J5" s="32">
        <f t="shared" si="2"/>
        <v>60.6</v>
      </c>
      <c r="K5" s="33" t="s">
        <v>17</v>
      </c>
      <c r="L5" s="34"/>
    </row>
    <row r="6" spans="1:12" s="2" customFormat="1" ht="27.75" customHeight="1">
      <c r="A6" s="12">
        <v>3</v>
      </c>
      <c r="B6" s="20" t="s">
        <v>18</v>
      </c>
      <c r="C6" s="16" t="s">
        <v>19</v>
      </c>
      <c r="D6" s="16" t="str">
        <f>"王笃飞"</f>
        <v>王笃飞</v>
      </c>
      <c r="E6" s="16" t="str">
        <f>"男"</f>
        <v>男</v>
      </c>
      <c r="F6" s="17">
        <v>71.33</v>
      </c>
      <c r="G6" s="18">
        <f t="shared" si="0"/>
        <v>42.797999999999995</v>
      </c>
      <c r="H6" s="19">
        <v>60.5</v>
      </c>
      <c r="I6" s="32">
        <f t="shared" si="1"/>
        <v>24.200000000000003</v>
      </c>
      <c r="J6" s="32">
        <f t="shared" si="2"/>
        <v>66.99799999999999</v>
      </c>
      <c r="K6" s="33" t="s">
        <v>16</v>
      </c>
      <c r="L6" s="34"/>
    </row>
    <row r="7" spans="1:12" s="2" customFormat="1" ht="27.75" customHeight="1">
      <c r="A7" s="12">
        <v>4</v>
      </c>
      <c r="B7" s="21"/>
      <c r="C7" s="16" t="s">
        <v>19</v>
      </c>
      <c r="D7" s="16" t="str">
        <f>"冯立君"</f>
        <v>冯立君</v>
      </c>
      <c r="E7" s="16" t="str">
        <f>"男"</f>
        <v>男</v>
      </c>
      <c r="F7" s="17">
        <v>71.33</v>
      </c>
      <c r="G7" s="18">
        <f t="shared" si="0"/>
        <v>42.797999999999995</v>
      </c>
      <c r="H7" s="19">
        <v>56.5</v>
      </c>
      <c r="I7" s="32">
        <f t="shared" si="1"/>
        <v>22.6</v>
      </c>
      <c r="J7" s="32">
        <f t="shared" si="2"/>
        <v>65.398</v>
      </c>
      <c r="K7" s="33" t="s">
        <v>17</v>
      </c>
      <c r="L7" s="34"/>
    </row>
    <row r="8" spans="1:12" s="2" customFormat="1" ht="27.75" customHeight="1">
      <c r="A8" s="12">
        <v>5</v>
      </c>
      <c r="B8" s="21"/>
      <c r="C8" s="16" t="s">
        <v>19</v>
      </c>
      <c r="D8" s="16" t="str">
        <f>"葛仙梅"</f>
        <v>葛仙梅</v>
      </c>
      <c r="E8" s="16" t="str">
        <f>"女"</f>
        <v>女</v>
      </c>
      <c r="F8" s="17">
        <v>69.33</v>
      </c>
      <c r="G8" s="18">
        <f t="shared" si="0"/>
        <v>41.598</v>
      </c>
      <c r="H8" s="19">
        <v>36.5</v>
      </c>
      <c r="I8" s="32">
        <f t="shared" si="1"/>
        <v>14.600000000000001</v>
      </c>
      <c r="J8" s="32">
        <f t="shared" si="2"/>
        <v>56.198</v>
      </c>
      <c r="K8" s="33" t="s">
        <v>20</v>
      </c>
      <c r="L8" s="35"/>
    </row>
    <row r="9" spans="1:12" s="2" customFormat="1" ht="27.75" customHeight="1">
      <c r="A9" s="12">
        <v>6</v>
      </c>
      <c r="B9" s="21"/>
      <c r="C9" s="16" t="s">
        <v>19</v>
      </c>
      <c r="D9" s="16" t="str">
        <f>"杜海龙"</f>
        <v>杜海龙</v>
      </c>
      <c r="E9" s="16" t="str">
        <f>"男"</f>
        <v>男</v>
      </c>
      <c r="F9" s="17">
        <v>68.5</v>
      </c>
      <c r="G9" s="18">
        <f t="shared" si="0"/>
        <v>41.1</v>
      </c>
      <c r="H9" s="19">
        <v>26.5</v>
      </c>
      <c r="I9" s="32">
        <f t="shared" si="1"/>
        <v>10.600000000000001</v>
      </c>
      <c r="J9" s="32">
        <f t="shared" si="2"/>
        <v>51.7</v>
      </c>
      <c r="K9" s="33" t="s">
        <v>21</v>
      </c>
      <c r="L9" s="35"/>
    </row>
    <row r="10" spans="1:12" s="2" customFormat="1" ht="27.75" customHeight="1">
      <c r="A10" s="12">
        <v>7</v>
      </c>
      <c r="B10" s="21"/>
      <c r="C10" s="16" t="s">
        <v>19</v>
      </c>
      <c r="D10" s="16" t="str">
        <f>"陈凤英"</f>
        <v>陈凤英</v>
      </c>
      <c r="E10" s="16" t="str">
        <f>"女"</f>
        <v>女</v>
      </c>
      <c r="F10" s="17">
        <v>64.33</v>
      </c>
      <c r="G10" s="18">
        <f t="shared" si="0"/>
        <v>38.598</v>
      </c>
      <c r="H10" s="19">
        <v>26.5</v>
      </c>
      <c r="I10" s="32">
        <f t="shared" si="1"/>
        <v>10.600000000000001</v>
      </c>
      <c r="J10" s="32">
        <f t="shared" si="2"/>
        <v>49.198</v>
      </c>
      <c r="K10" s="33" t="s">
        <v>22</v>
      </c>
      <c r="L10" s="35"/>
    </row>
    <row r="11" spans="1:12" s="2" customFormat="1" ht="27.75" customHeight="1">
      <c r="A11" s="12">
        <v>8</v>
      </c>
      <c r="B11" s="21"/>
      <c r="C11" s="16" t="s">
        <v>19</v>
      </c>
      <c r="D11" s="16" t="str">
        <f>"邓小颜"</f>
        <v>邓小颜</v>
      </c>
      <c r="E11" s="16" t="str">
        <f>"女"</f>
        <v>女</v>
      </c>
      <c r="F11" s="17">
        <v>63.33</v>
      </c>
      <c r="G11" s="18">
        <f t="shared" si="0"/>
        <v>37.998</v>
      </c>
      <c r="H11" s="19">
        <v>26.5</v>
      </c>
      <c r="I11" s="32">
        <f t="shared" si="1"/>
        <v>10.600000000000001</v>
      </c>
      <c r="J11" s="32">
        <f t="shared" si="2"/>
        <v>48.598</v>
      </c>
      <c r="K11" s="33" t="s">
        <v>23</v>
      </c>
      <c r="L11" s="35"/>
    </row>
    <row r="12" spans="1:12" ht="27.75" customHeight="1">
      <c r="A12" s="12">
        <v>9</v>
      </c>
      <c r="B12" s="21"/>
      <c r="C12" s="16" t="s">
        <v>19</v>
      </c>
      <c r="D12" s="16" t="str">
        <f>"李美佳"</f>
        <v>李美佳</v>
      </c>
      <c r="E12" s="16" t="str">
        <f>"女"</f>
        <v>女</v>
      </c>
      <c r="F12" s="17"/>
      <c r="G12" s="18"/>
      <c r="H12" s="19"/>
      <c r="I12" s="32"/>
      <c r="J12" s="32"/>
      <c r="K12" s="33"/>
      <c r="L12" s="35" t="s">
        <v>24</v>
      </c>
    </row>
    <row r="13" spans="1:12" s="2" customFormat="1" ht="27.75" customHeight="1">
      <c r="A13" s="12">
        <v>10</v>
      </c>
      <c r="B13" s="22" t="s">
        <v>25</v>
      </c>
      <c r="C13" s="16" t="s">
        <v>26</v>
      </c>
      <c r="D13" s="16" t="str">
        <f>"吴廷昌"</f>
        <v>吴廷昌</v>
      </c>
      <c r="E13" s="16" t="str">
        <f>"男"</f>
        <v>男</v>
      </c>
      <c r="F13" s="17">
        <v>73</v>
      </c>
      <c r="G13" s="18">
        <f>F13*0.6</f>
        <v>43.8</v>
      </c>
      <c r="H13" s="19">
        <v>42.5</v>
      </c>
      <c r="I13" s="32">
        <f>H13*0.4</f>
        <v>17</v>
      </c>
      <c r="J13" s="32">
        <f>G13+I13</f>
        <v>60.8</v>
      </c>
      <c r="K13" s="33" t="s">
        <v>16</v>
      </c>
      <c r="L13" s="35"/>
    </row>
    <row r="14" spans="1:12" s="2" customFormat="1" ht="27.75" customHeight="1">
      <c r="A14" s="12">
        <v>11</v>
      </c>
      <c r="B14" s="15" t="s">
        <v>27</v>
      </c>
      <c r="C14" s="16" t="s">
        <v>28</v>
      </c>
      <c r="D14" s="16" t="str">
        <f>"秦儒"</f>
        <v>秦儒</v>
      </c>
      <c r="E14" s="16" t="str">
        <f>"男"</f>
        <v>男</v>
      </c>
      <c r="F14" s="17">
        <v>68.67</v>
      </c>
      <c r="G14" s="18">
        <f>F14*0.6</f>
        <v>41.202</v>
      </c>
      <c r="H14" s="19">
        <v>64.5</v>
      </c>
      <c r="I14" s="32">
        <f>H14*0.4</f>
        <v>25.8</v>
      </c>
      <c r="J14" s="32">
        <f>G14+I14</f>
        <v>67.002</v>
      </c>
      <c r="K14" s="33" t="s">
        <v>16</v>
      </c>
      <c r="L14" s="35"/>
    </row>
    <row r="15" spans="1:12" s="2" customFormat="1" ht="27.75" customHeight="1">
      <c r="A15" s="12">
        <v>12</v>
      </c>
      <c r="B15" s="15"/>
      <c r="C15" s="16" t="s">
        <v>28</v>
      </c>
      <c r="D15" s="16" t="str">
        <f>"刘庞砣"</f>
        <v>刘庞砣</v>
      </c>
      <c r="E15" s="16" t="str">
        <f>"男"</f>
        <v>男</v>
      </c>
      <c r="F15" s="17">
        <v>71.33</v>
      </c>
      <c r="G15" s="18">
        <f>F15*0.6</f>
        <v>42.797999999999995</v>
      </c>
      <c r="H15" s="19">
        <v>49.5</v>
      </c>
      <c r="I15" s="32">
        <f>H15*0.4</f>
        <v>19.8</v>
      </c>
      <c r="J15" s="32">
        <f>G15+I15</f>
        <v>62.598</v>
      </c>
      <c r="K15" s="33" t="s">
        <v>17</v>
      </c>
      <c r="L15" s="35"/>
    </row>
    <row r="16" spans="1:12" s="2" customFormat="1" ht="27.75" customHeight="1">
      <c r="A16" s="12">
        <v>13</v>
      </c>
      <c r="B16" s="23" t="s">
        <v>29</v>
      </c>
      <c r="C16" s="16" t="s">
        <v>30</v>
      </c>
      <c r="D16" s="16" t="str">
        <f>"余洋"</f>
        <v>余洋</v>
      </c>
      <c r="E16" s="16" t="str">
        <f aca="true" t="shared" si="3" ref="E16:E34">"男"</f>
        <v>男</v>
      </c>
      <c r="F16" s="17">
        <v>81.17</v>
      </c>
      <c r="G16" s="18">
        <f aca="true" t="shared" si="4" ref="G16:G29">F16*0.6</f>
        <v>48.702</v>
      </c>
      <c r="H16" s="19">
        <v>62.5</v>
      </c>
      <c r="I16" s="32">
        <f aca="true" t="shared" si="5" ref="I16:I29">H16*0.4</f>
        <v>25</v>
      </c>
      <c r="J16" s="32">
        <f aca="true" t="shared" si="6" ref="J16:J29">G16+I16</f>
        <v>73.702</v>
      </c>
      <c r="K16" s="33" t="s">
        <v>16</v>
      </c>
      <c r="L16" s="35"/>
    </row>
    <row r="17" spans="1:12" s="2" customFormat="1" ht="27.75" customHeight="1">
      <c r="A17" s="12">
        <v>14</v>
      </c>
      <c r="B17" s="23"/>
      <c r="C17" s="16" t="s">
        <v>31</v>
      </c>
      <c r="D17" s="16" t="str">
        <f>"于磊"</f>
        <v>于磊</v>
      </c>
      <c r="E17" s="16" t="str">
        <f t="shared" si="3"/>
        <v>男</v>
      </c>
      <c r="F17" s="17">
        <v>67.67</v>
      </c>
      <c r="G17" s="18">
        <f t="shared" si="4"/>
        <v>40.602</v>
      </c>
      <c r="H17" s="19">
        <v>62.5</v>
      </c>
      <c r="I17" s="32">
        <f t="shared" si="5"/>
        <v>25</v>
      </c>
      <c r="J17" s="32">
        <f t="shared" si="6"/>
        <v>65.602</v>
      </c>
      <c r="K17" s="33" t="s">
        <v>16</v>
      </c>
      <c r="L17" s="35"/>
    </row>
    <row r="18" spans="1:12" s="2" customFormat="1" ht="27.75" customHeight="1">
      <c r="A18" s="12">
        <v>15</v>
      </c>
      <c r="B18" s="23"/>
      <c r="C18" s="16" t="s">
        <v>31</v>
      </c>
      <c r="D18" s="16" t="str">
        <f>"罗运志"</f>
        <v>罗运志</v>
      </c>
      <c r="E18" s="16" t="str">
        <f t="shared" si="3"/>
        <v>男</v>
      </c>
      <c r="F18" s="17">
        <v>74</v>
      </c>
      <c r="G18" s="18">
        <f t="shared" si="4"/>
        <v>44.4</v>
      </c>
      <c r="H18" s="19">
        <v>26.5</v>
      </c>
      <c r="I18" s="32">
        <f t="shared" si="5"/>
        <v>10.600000000000001</v>
      </c>
      <c r="J18" s="32">
        <f t="shared" si="6"/>
        <v>55</v>
      </c>
      <c r="K18" s="33" t="s">
        <v>17</v>
      </c>
      <c r="L18" s="35"/>
    </row>
    <row r="19" spans="1:12" s="2" customFormat="1" ht="27.75" customHeight="1">
      <c r="A19" s="12">
        <v>16</v>
      </c>
      <c r="B19" s="24"/>
      <c r="C19" s="16" t="s">
        <v>31</v>
      </c>
      <c r="D19" s="16" t="str">
        <f>"李德皇"</f>
        <v>李德皇</v>
      </c>
      <c r="E19" s="16" t="str">
        <f t="shared" si="3"/>
        <v>男</v>
      </c>
      <c r="F19" s="17">
        <v>67</v>
      </c>
      <c r="G19" s="18">
        <f t="shared" si="4"/>
        <v>40.199999999999996</v>
      </c>
      <c r="H19" s="19">
        <v>26.5</v>
      </c>
      <c r="I19" s="32">
        <f t="shared" si="5"/>
        <v>10.600000000000001</v>
      </c>
      <c r="J19" s="32">
        <f t="shared" si="6"/>
        <v>50.8</v>
      </c>
      <c r="K19" s="33" t="s">
        <v>20</v>
      </c>
      <c r="L19" s="35"/>
    </row>
    <row r="20" spans="1:12" s="2" customFormat="1" ht="27.75" customHeight="1">
      <c r="A20" s="12">
        <v>17</v>
      </c>
      <c r="B20" s="20" t="s">
        <v>32</v>
      </c>
      <c r="C20" s="16" t="s">
        <v>33</v>
      </c>
      <c r="D20" s="16" t="str">
        <f>"张石金"</f>
        <v>张石金</v>
      </c>
      <c r="E20" s="16" t="str">
        <f t="shared" si="3"/>
        <v>男</v>
      </c>
      <c r="F20" s="17">
        <v>78.67</v>
      </c>
      <c r="G20" s="18">
        <f t="shared" si="4"/>
        <v>47.202</v>
      </c>
      <c r="H20" s="25">
        <v>47</v>
      </c>
      <c r="I20" s="32">
        <f t="shared" si="5"/>
        <v>18.8</v>
      </c>
      <c r="J20" s="32">
        <f t="shared" si="6"/>
        <v>66.002</v>
      </c>
      <c r="K20" s="33" t="s">
        <v>16</v>
      </c>
      <c r="L20" s="35"/>
    </row>
    <row r="21" spans="1:12" s="2" customFormat="1" ht="27.75" customHeight="1">
      <c r="A21" s="12">
        <v>18</v>
      </c>
      <c r="B21" s="21"/>
      <c r="C21" s="16" t="s">
        <v>33</v>
      </c>
      <c r="D21" s="16" t="str">
        <f>"钟鼎"</f>
        <v>钟鼎</v>
      </c>
      <c r="E21" s="16" t="str">
        <f t="shared" si="3"/>
        <v>男</v>
      </c>
      <c r="F21" s="17">
        <v>77.67</v>
      </c>
      <c r="G21" s="18">
        <f t="shared" si="4"/>
        <v>46.602</v>
      </c>
      <c r="H21" s="25">
        <v>45.5</v>
      </c>
      <c r="I21" s="32">
        <f t="shared" si="5"/>
        <v>18.2</v>
      </c>
      <c r="J21" s="32">
        <f t="shared" si="6"/>
        <v>64.80199999999999</v>
      </c>
      <c r="K21" s="33" t="s">
        <v>17</v>
      </c>
      <c r="L21" s="35"/>
    </row>
    <row r="22" spans="1:12" s="2" customFormat="1" ht="27.75" customHeight="1">
      <c r="A22" s="12">
        <v>19</v>
      </c>
      <c r="B22" s="21"/>
      <c r="C22" s="16" t="s">
        <v>33</v>
      </c>
      <c r="D22" s="16" t="str">
        <f>"韩文定"</f>
        <v>韩文定</v>
      </c>
      <c r="E22" s="16" t="str">
        <f t="shared" si="3"/>
        <v>男</v>
      </c>
      <c r="F22" s="17">
        <v>79</v>
      </c>
      <c r="G22" s="18">
        <f t="shared" si="4"/>
        <v>47.4</v>
      </c>
      <c r="H22" s="25">
        <v>43.5</v>
      </c>
      <c r="I22" s="32">
        <f t="shared" si="5"/>
        <v>17.400000000000002</v>
      </c>
      <c r="J22" s="32">
        <f t="shared" si="6"/>
        <v>64.8</v>
      </c>
      <c r="K22" s="33" t="s">
        <v>20</v>
      </c>
      <c r="L22" s="35"/>
    </row>
    <row r="23" spans="1:12" s="2" customFormat="1" ht="27.75" customHeight="1">
      <c r="A23" s="12">
        <v>20</v>
      </c>
      <c r="B23" s="21"/>
      <c r="C23" s="16" t="s">
        <v>33</v>
      </c>
      <c r="D23" s="16" t="str">
        <f>"杨全成"</f>
        <v>杨全成</v>
      </c>
      <c r="E23" s="16" t="str">
        <f t="shared" si="3"/>
        <v>男</v>
      </c>
      <c r="F23" s="17">
        <v>75.67</v>
      </c>
      <c r="G23" s="18">
        <f t="shared" si="4"/>
        <v>45.402</v>
      </c>
      <c r="H23" s="25">
        <v>46.5</v>
      </c>
      <c r="I23" s="32">
        <f t="shared" si="5"/>
        <v>18.6</v>
      </c>
      <c r="J23" s="32">
        <f t="shared" si="6"/>
        <v>64.00200000000001</v>
      </c>
      <c r="K23" s="33" t="s">
        <v>21</v>
      </c>
      <c r="L23" s="35"/>
    </row>
    <row r="24" spans="1:12" s="2" customFormat="1" ht="27.75" customHeight="1">
      <c r="A24" s="12">
        <v>21</v>
      </c>
      <c r="B24" s="21"/>
      <c r="C24" s="16" t="s">
        <v>33</v>
      </c>
      <c r="D24" s="16" t="str">
        <f>"许丁智"</f>
        <v>许丁智</v>
      </c>
      <c r="E24" s="16" t="str">
        <f t="shared" si="3"/>
        <v>男</v>
      </c>
      <c r="F24" s="17">
        <v>75</v>
      </c>
      <c r="G24" s="18">
        <f t="shared" si="4"/>
        <v>45</v>
      </c>
      <c r="H24" s="19">
        <v>40.5</v>
      </c>
      <c r="I24" s="32">
        <f t="shared" si="5"/>
        <v>16.2</v>
      </c>
      <c r="J24" s="32">
        <f t="shared" si="6"/>
        <v>61.2</v>
      </c>
      <c r="K24" s="33" t="s">
        <v>22</v>
      </c>
      <c r="L24" s="35"/>
    </row>
    <row r="25" spans="1:12" s="2" customFormat="1" ht="27.75" customHeight="1">
      <c r="A25" s="12">
        <v>22</v>
      </c>
      <c r="B25" s="21"/>
      <c r="C25" s="16" t="s">
        <v>33</v>
      </c>
      <c r="D25" s="16" t="str">
        <f>"周聪"</f>
        <v>周聪</v>
      </c>
      <c r="E25" s="16" t="str">
        <f t="shared" si="3"/>
        <v>男</v>
      </c>
      <c r="F25" s="17">
        <v>78</v>
      </c>
      <c r="G25" s="18">
        <f t="shared" si="4"/>
        <v>46.8</v>
      </c>
      <c r="H25" s="25">
        <v>34.5</v>
      </c>
      <c r="I25" s="32">
        <f t="shared" si="5"/>
        <v>13.8</v>
      </c>
      <c r="J25" s="32">
        <f t="shared" si="6"/>
        <v>60.599999999999994</v>
      </c>
      <c r="K25" s="33" t="s">
        <v>23</v>
      </c>
      <c r="L25" s="36"/>
    </row>
    <row r="26" spans="1:12" s="2" customFormat="1" ht="27.75" customHeight="1">
      <c r="A26" s="12">
        <v>23</v>
      </c>
      <c r="B26" s="21"/>
      <c r="C26" s="16" t="s">
        <v>33</v>
      </c>
      <c r="D26" s="16" t="str">
        <f>"黄尚才"</f>
        <v>黄尚才</v>
      </c>
      <c r="E26" s="16" t="str">
        <f t="shared" si="3"/>
        <v>男</v>
      </c>
      <c r="F26" s="17">
        <v>73</v>
      </c>
      <c r="G26" s="18">
        <f t="shared" si="4"/>
        <v>43.8</v>
      </c>
      <c r="H26" s="25">
        <v>41.5</v>
      </c>
      <c r="I26" s="32">
        <f t="shared" si="5"/>
        <v>16.6</v>
      </c>
      <c r="J26" s="32">
        <f t="shared" si="6"/>
        <v>60.4</v>
      </c>
      <c r="K26" s="33" t="s">
        <v>34</v>
      </c>
      <c r="L26" s="35"/>
    </row>
    <row r="27" spans="1:12" s="2" customFormat="1" ht="27.75" customHeight="1">
      <c r="A27" s="12">
        <v>24</v>
      </c>
      <c r="B27" s="21"/>
      <c r="C27" s="16" t="s">
        <v>33</v>
      </c>
      <c r="D27" s="16" t="str">
        <f>"陈不友"</f>
        <v>陈不友</v>
      </c>
      <c r="E27" s="16" t="str">
        <f t="shared" si="3"/>
        <v>男</v>
      </c>
      <c r="F27" s="17">
        <v>68</v>
      </c>
      <c r="G27" s="18">
        <f t="shared" si="4"/>
        <v>40.8</v>
      </c>
      <c r="H27" s="25">
        <v>47.5</v>
      </c>
      <c r="I27" s="32">
        <f t="shared" si="5"/>
        <v>19</v>
      </c>
      <c r="J27" s="32">
        <f t="shared" si="6"/>
        <v>59.8</v>
      </c>
      <c r="K27" s="33" t="s">
        <v>35</v>
      </c>
      <c r="L27" s="35"/>
    </row>
    <row r="28" spans="1:12" s="2" customFormat="1" ht="27.75" customHeight="1">
      <c r="A28" s="12">
        <v>25</v>
      </c>
      <c r="B28" s="21"/>
      <c r="C28" s="16" t="s">
        <v>33</v>
      </c>
      <c r="D28" s="16" t="str">
        <f>"陈雄胜"</f>
        <v>陈雄胜</v>
      </c>
      <c r="E28" s="16" t="str">
        <f t="shared" si="3"/>
        <v>男</v>
      </c>
      <c r="F28" s="17">
        <v>75.33</v>
      </c>
      <c r="G28" s="18">
        <f t="shared" si="4"/>
        <v>45.198</v>
      </c>
      <c r="H28" s="25">
        <v>36.5</v>
      </c>
      <c r="I28" s="32">
        <f t="shared" si="5"/>
        <v>14.600000000000001</v>
      </c>
      <c r="J28" s="32">
        <f t="shared" si="6"/>
        <v>59.798</v>
      </c>
      <c r="K28" s="33" t="s">
        <v>36</v>
      </c>
      <c r="L28" s="35"/>
    </row>
    <row r="29" spans="1:12" s="2" customFormat="1" ht="27.75" customHeight="1">
      <c r="A29" s="12">
        <v>26</v>
      </c>
      <c r="B29" s="21"/>
      <c r="C29" s="16" t="s">
        <v>33</v>
      </c>
      <c r="D29" s="16" t="str">
        <f>"林鸣精"</f>
        <v>林鸣精</v>
      </c>
      <c r="E29" s="16" t="str">
        <f t="shared" si="3"/>
        <v>男</v>
      </c>
      <c r="F29" s="17">
        <v>74.67</v>
      </c>
      <c r="G29" s="18">
        <f t="shared" si="4"/>
        <v>44.802</v>
      </c>
      <c r="H29" s="25">
        <v>34.5</v>
      </c>
      <c r="I29" s="32">
        <f t="shared" si="5"/>
        <v>13.8</v>
      </c>
      <c r="J29" s="32">
        <f t="shared" si="6"/>
        <v>58.602000000000004</v>
      </c>
      <c r="K29" s="33" t="s">
        <v>37</v>
      </c>
      <c r="L29" s="35"/>
    </row>
    <row r="30" spans="1:12" s="2" customFormat="1" ht="27.75" customHeight="1">
      <c r="A30" s="12">
        <v>27</v>
      </c>
      <c r="B30" s="21"/>
      <c r="C30" s="16" t="s">
        <v>33</v>
      </c>
      <c r="D30" s="16" t="str">
        <f>"苏军焕"</f>
        <v>苏军焕</v>
      </c>
      <c r="E30" s="16" t="str">
        <f t="shared" si="3"/>
        <v>男</v>
      </c>
      <c r="F30" s="17"/>
      <c r="G30" s="18"/>
      <c r="H30" s="19"/>
      <c r="I30" s="32"/>
      <c r="J30" s="32"/>
      <c r="K30" s="33"/>
      <c r="L30" s="35" t="s">
        <v>24</v>
      </c>
    </row>
    <row r="31" spans="1:12" s="2" customFormat="1" ht="27.75" customHeight="1">
      <c r="A31" s="12">
        <v>28</v>
      </c>
      <c r="B31" s="21"/>
      <c r="C31" s="16" t="s">
        <v>33</v>
      </c>
      <c r="D31" s="16" t="str">
        <f>"张昌能"</f>
        <v>张昌能</v>
      </c>
      <c r="E31" s="16" t="str">
        <f t="shared" si="3"/>
        <v>男</v>
      </c>
      <c r="F31" s="17"/>
      <c r="G31" s="18"/>
      <c r="H31" s="19"/>
      <c r="I31" s="32"/>
      <c r="J31" s="32"/>
      <c r="K31" s="33"/>
      <c r="L31" s="35" t="s">
        <v>24</v>
      </c>
    </row>
    <row r="32" spans="1:12" s="2" customFormat="1" ht="27.75" customHeight="1">
      <c r="A32" s="12">
        <v>29</v>
      </c>
      <c r="B32" s="26"/>
      <c r="C32" s="16" t="s">
        <v>33</v>
      </c>
      <c r="D32" s="16" t="str">
        <f>"庄琼阳"</f>
        <v>庄琼阳</v>
      </c>
      <c r="E32" s="16" t="str">
        <f t="shared" si="3"/>
        <v>男</v>
      </c>
      <c r="F32" s="17"/>
      <c r="G32" s="18"/>
      <c r="H32" s="19"/>
      <c r="I32" s="32"/>
      <c r="J32" s="32"/>
      <c r="K32" s="33"/>
      <c r="L32" s="35" t="s">
        <v>24</v>
      </c>
    </row>
    <row r="33" spans="1:12" s="2" customFormat="1" ht="27.75" customHeight="1">
      <c r="A33" s="12">
        <v>30</v>
      </c>
      <c r="B33" s="20" t="s">
        <v>38</v>
      </c>
      <c r="C33" s="16" t="s">
        <v>39</v>
      </c>
      <c r="D33" s="16" t="str">
        <f>"邓平正"</f>
        <v>邓平正</v>
      </c>
      <c r="E33" s="16" t="str">
        <f t="shared" si="3"/>
        <v>男</v>
      </c>
      <c r="F33" s="17">
        <v>73.33</v>
      </c>
      <c r="G33" s="18">
        <f aca="true" t="shared" si="7" ref="G33:G42">F33*0.6</f>
        <v>43.998</v>
      </c>
      <c r="H33" s="19">
        <v>41.5</v>
      </c>
      <c r="I33" s="32">
        <f aca="true" t="shared" si="8" ref="I33:I42">H33*0.4</f>
        <v>16.6</v>
      </c>
      <c r="J33" s="32">
        <f aca="true" t="shared" si="9" ref="J33:J42">G33+I33</f>
        <v>60.598</v>
      </c>
      <c r="K33" s="33" t="s">
        <v>16</v>
      </c>
      <c r="L33" s="35"/>
    </row>
    <row r="34" spans="1:12" s="2" customFormat="1" ht="27.75" customHeight="1">
      <c r="A34" s="12">
        <v>31</v>
      </c>
      <c r="B34" s="21"/>
      <c r="C34" s="16" t="s">
        <v>40</v>
      </c>
      <c r="D34" s="16" t="str">
        <f>"李业总"</f>
        <v>李业总</v>
      </c>
      <c r="E34" s="16" t="str">
        <f t="shared" si="3"/>
        <v>男</v>
      </c>
      <c r="F34" s="17">
        <v>65.67</v>
      </c>
      <c r="G34" s="18">
        <f t="shared" si="7"/>
        <v>39.402</v>
      </c>
      <c r="H34" s="25">
        <v>50.5</v>
      </c>
      <c r="I34" s="32">
        <f t="shared" si="8"/>
        <v>20.200000000000003</v>
      </c>
      <c r="J34" s="32">
        <f t="shared" si="9"/>
        <v>59.602000000000004</v>
      </c>
      <c r="K34" s="33" t="s">
        <v>16</v>
      </c>
      <c r="L34" s="35"/>
    </row>
    <row r="35" spans="1:12" s="2" customFormat="1" ht="27.75" customHeight="1">
      <c r="A35" s="12">
        <v>32</v>
      </c>
      <c r="B35" s="21"/>
      <c r="C35" s="16" t="s">
        <v>40</v>
      </c>
      <c r="D35" s="16" t="str">
        <f>"蒋祖丽"</f>
        <v>蒋祖丽</v>
      </c>
      <c r="E35" s="16" t="str">
        <f>"女"</f>
        <v>女</v>
      </c>
      <c r="F35" s="17">
        <v>72.17</v>
      </c>
      <c r="G35" s="18">
        <f t="shared" si="7"/>
        <v>43.302</v>
      </c>
      <c r="H35" s="25">
        <v>34.5</v>
      </c>
      <c r="I35" s="32">
        <f t="shared" si="8"/>
        <v>13.8</v>
      </c>
      <c r="J35" s="32">
        <f t="shared" si="9"/>
        <v>57.102000000000004</v>
      </c>
      <c r="K35" s="33" t="s">
        <v>17</v>
      </c>
      <c r="L35" s="35"/>
    </row>
    <row r="36" spans="1:12" s="2" customFormat="1" ht="27.75" customHeight="1">
      <c r="A36" s="12">
        <v>33</v>
      </c>
      <c r="B36" s="21"/>
      <c r="C36" s="16" t="s">
        <v>40</v>
      </c>
      <c r="D36" s="16" t="str">
        <f>"黄汉汕"</f>
        <v>黄汉汕</v>
      </c>
      <c r="E36" s="16" t="str">
        <f>"男"</f>
        <v>男</v>
      </c>
      <c r="F36" s="17">
        <v>66</v>
      </c>
      <c r="G36" s="18">
        <f t="shared" si="7"/>
        <v>39.6</v>
      </c>
      <c r="H36" s="25">
        <v>33.5</v>
      </c>
      <c r="I36" s="32">
        <f t="shared" si="8"/>
        <v>13.4</v>
      </c>
      <c r="J36" s="32">
        <f t="shared" si="9"/>
        <v>53</v>
      </c>
      <c r="K36" s="33" t="s">
        <v>20</v>
      </c>
      <c r="L36" s="35"/>
    </row>
    <row r="37" spans="1:12" s="2" customFormat="1" ht="27.75" customHeight="1">
      <c r="A37" s="12">
        <v>34</v>
      </c>
      <c r="B37" s="21"/>
      <c r="C37" s="16" t="s">
        <v>40</v>
      </c>
      <c r="D37" s="16" t="str">
        <f>"王冠朝"</f>
        <v>王冠朝</v>
      </c>
      <c r="E37" s="16" t="str">
        <f>"男"</f>
        <v>男</v>
      </c>
      <c r="F37" s="17">
        <v>63</v>
      </c>
      <c r="G37" s="18">
        <f t="shared" si="7"/>
        <v>37.8</v>
      </c>
      <c r="H37" s="25">
        <v>33.5</v>
      </c>
      <c r="I37" s="32">
        <f t="shared" si="8"/>
        <v>13.4</v>
      </c>
      <c r="J37" s="32">
        <f t="shared" si="9"/>
        <v>51.199999999999996</v>
      </c>
      <c r="K37" s="33" t="s">
        <v>21</v>
      </c>
      <c r="L37" s="35"/>
    </row>
    <row r="38" spans="1:12" s="2" customFormat="1" ht="27.75" customHeight="1">
      <c r="A38" s="12">
        <v>35</v>
      </c>
      <c r="B38" s="21"/>
      <c r="C38" s="16" t="s">
        <v>40</v>
      </c>
      <c r="D38" s="16" t="str">
        <f>"秦明晖"</f>
        <v>秦明晖</v>
      </c>
      <c r="E38" s="16" t="str">
        <f>"男"</f>
        <v>男</v>
      </c>
      <c r="F38" s="17">
        <v>65.17</v>
      </c>
      <c r="G38" s="18">
        <f t="shared" si="7"/>
        <v>39.102</v>
      </c>
      <c r="H38" s="25">
        <v>25.5</v>
      </c>
      <c r="I38" s="32">
        <f t="shared" si="8"/>
        <v>10.200000000000001</v>
      </c>
      <c r="J38" s="32">
        <f t="shared" si="9"/>
        <v>49.302</v>
      </c>
      <c r="K38" s="33" t="s">
        <v>22</v>
      </c>
      <c r="L38" s="35"/>
    </row>
    <row r="39" spans="1:12" ht="27.75" customHeight="1">
      <c r="A39" s="12">
        <v>36</v>
      </c>
      <c r="B39" s="21"/>
      <c r="C39" s="16" t="s">
        <v>40</v>
      </c>
      <c r="D39" s="16" t="str">
        <f>"郑荷"</f>
        <v>郑荷</v>
      </c>
      <c r="E39" s="16" t="str">
        <f>"女"</f>
        <v>女</v>
      </c>
      <c r="F39" s="17">
        <v>49</v>
      </c>
      <c r="G39" s="18">
        <f t="shared" si="7"/>
        <v>29.4</v>
      </c>
      <c r="H39" s="25">
        <v>33.5</v>
      </c>
      <c r="I39" s="32">
        <f t="shared" si="8"/>
        <v>13.4</v>
      </c>
      <c r="J39" s="32">
        <f t="shared" si="9"/>
        <v>42.8</v>
      </c>
      <c r="K39" s="33" t="s">
        <v>23</v>
      </c>
      <c r="L39" s="35"/>
    </row>
    <row r="40" spans="1:12" ht="27.75" customHeight="1">
      <c r="A40" s="12">
        <v>37</v>
      </c>
      <c r="B40" s="21"/>
      <c r="C40" s="16" t="s">
        <v>41</v>
      </c>
      <c r="D40" s="16" t="str">
        <f>"王来源"</f>
        <v>王来源</v>
      </c>
      <c r="E40" s="16" t="str">
        <f>"男"</f>
        <v>男</v>
      </c>
      <c r="F40" s="17">
        <v>66.67</v>
      </c>
      <c r="G40" s="18">
        <f t="shared" si="7"/>
        <v>40.002</v>
      </c>
      <c r="H40" s="25">
        <v>33.5</v>
      </c>
      <c r="I40" s="32">
        <f t="shared" si="8"/>
        <v>13.4</v>
      </c>
      <c r="J40" s="32">
        <f t="shared" si="9"/>
        <v>53.402</v>
      </c>
      <c r="K40" s="33" t="s">
        <v>16</v>
      </c>
      <c r="L40" s="35"/>
    </row>
    <row r="41" spans="1:12" ht="27.75" customHeight="1">
      <c r="A41" s="12">
        <v>38</v>
      </c>
      <c r="B41" s="21"/>
      <c r="C41" s="16" t="s">
        <v>41</v>
      </c>
      <c r="D41" s="16" t="str">
        <f>"王勇升"</f>
        <v>王勇升</v>
      </c>
      <c r="E41" s="16" t="str">
        <f>"男"</f>
        <v>男</v>
      </c>
      <c r="F41" s="17">
        <v>60.67</v>
      </c>
      <c r="G41" s="18">
        <f t="shared" si="7"/>
        <v>36.402</v>
      </c>
      <c r="H41" s="25">
        <v>40.5</v>
      </c>
      <c r="I41" s="32">
        <f t="shared" si="8"/>
        <v>16.2</v>
      </c>
      <c r="J41" s="32">
        <f t="shared" si="9"/>
        <v>52.602000000000004</v>
      </c>
      <c r="K41" s="33" t="s">
        <v>17</v>
      </c>
      <c r="L41" s="35"/>
    </row>
    <row r="42" spans="1:12" ht="27.75" customHeight="1">
      <c r="A42" s="12">
        <v>39</v>
      </c>
      <c r="B42" s="26"/>
      <c r="C42" s="16" t="s">
        <v>41</v>
      </c>
      <c r="D42" s="16" t="str">
        <f>"张博"</f>
        <v>张博</v>
      </c>
      <c r="E42" s="16" t="str">
        <f>"男"</f>
        <v>男</v>
      </c>
      <c r="F42" s="17">
        <v>66.33</v>
      </c>
      <c r="G42" s="18">
        <f t="shared" si="7"/>
        <v>39.797999999999995</v>
      </c>
      <c r="H42" s="25">
        <v>27.5</v>
      </c>
      <c r="I42" s="32">
        <f t="shared" si="8"/>
        <v>11</v>
      </c>
      <c r="J42" s="32">
        <f t="shared" si="9"/>
        <v>50.797999999999995</v>
      </c>
      <c r="K42" s="33" t="s">
        <v>20</v>
      </c>
      <c r="L42" s="35"/>
    </row>
  </sheetData>
  <sheetProtection selectLockedCells="1" selectUnlockedCells="1"/>
  <mergeCells count="7">
    <mergeCell ref="A2:L2"/>
    <mergeCell ref="B4:B5"/>
    <mergeCell ref="B6:B12"/>
    <mergeCell ref="B14:B15"/>
    <mergeCell ref="B16:B19"/>
    <mergeCell ref="B20:B32"/>
    <mergeCell ref="B33:B42"/>
  </mergeCells>
  <printOptions horizontalCentered="1"/>
  <pageMargins left="0.39305555555555555" right="0.4722222222222222" top="0.75" bottom="0.75" header="0.31" footer="0.31"/>
  <pageSetup orientation="landscape" paperSize="9" scale="66"/>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克斯维尔的明天</cp:lastModifiedBy>
  <cp:lastPrinted>2018-09-06T01:00:00Z</cp:lastPrinted>
  <dcterms:created xsi:type="dcterms:W3CDTF">2006-09-16T00:00:00Z</dcterms:created>
  <dcterms:modified xsi:type="dcterms:W3CDTF">2020-09-07T05:29:44Z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